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项目总概算表" sheetId="1" r:id="rId1"/>
  </sheets>
  <calcPr calcId="144525"/>
</workbook>
</file>

<file path=xl/sharedStrings.xml><?xml version="1.0" encoding="utf-8"?>
<sst xmlns="http://schemas.openxmlformats.org/spreadsheetml/2006/main" count="170" uniqueCount="101">
  <si>
    <t>巴发改审〔2020〕50号 附件</t>
  </si>
  <si>
    <t>巴中市第三中学学生生活用房(宿舍、食堂)建设项目总概算表</t>
  </si>
  <si>
    <t>序号</t>
  </si>
  <si>
    <t>工程和费用名称</t>
  </si>
  <si>
    <t>概算金额（万元）</t>
  </si>
  <si>
    <t>技  术  经  济  指  标</t>
  </si>
  <si>
    <t>备    注</t>
  </si>
  <si>
    <t>计量   单位</t>
  </si>
  <si>
    <t>计量指标</t>
  </si>
  <si>
    <t>计量指标      数量</t>
  </si>
  <si>
    <t>单位指标（元）</t>
  </si>
  <si>
    <t>第一部分</t>
  </si>
  <si>
    <t>工程费用</t>
  </si>
  <si>
    <t>㎡</t>
  </si>
  <si>
    <t>建筑面积</t>
  </si>
  <si>
    <t>（一）</t>
  </si>
  <si>
    <t>建安工程</t>
  </si>
  <si>
    <t>边坡、基坑支护工程</t>
  </si>
  <si>
    <t>注：含场地平整土方工程</t>
  </si>
  <si>
    <t>建筑与装饰工程</t>
  </si>
  <si>
    <t>注：后勤管理办公室及管理用房仅做到抹灰层</t>
  </si>
  <si>
    <t>强电工程</t>
  </si>
  <si>
    <t>给排水工程（不含加压设备）</t>
  </si>
  <si>
    <t>给排水工程（水泵房加压设备）</t>
  </si>
  <si>
    <t>弱电工程</t>
  </si>
  <si>
    <t>防排烟工程</t>
  </si>
  <si>
    <t>热水工程</t>
  </si>
  <si>
    <t>消防水系统</t>
  </si>
  <si>
    <t>（二）</t>
  </si>
  <si>
    <t>室外及其他工程</t>
  </si>
  <si>
    <t>含设备购置</t>
  </si>
  <si>
    <t>室外市政与绿化工程</t>
  </si>
  <si>
    <t>室外给排水工程</t>
  </si>
  <si>
    <t>室外电气工程</t>
  </si>
  <si>
    <t>电梯工程</t>
  </si>
  <si>
    <t>台</t>
  </si>
  <si>
    <t>厨房设备购置费</t>
  </si>
  <si>
    <t>项</t>
  </si>
  <si>
    <t>宿舍设施工程（购置单人床铺）</t>
  </si>
  <si>
    <t>张</t>
  </si>
  <si>
    <t>第二部分</t>
  </si>
  <si>
    <t>其他费用</t>
  </si>
  <si>
    <t>建设用地费</t>
  </si>
  <si>
    <t>暂不计取</t>
  </si>
  <si>
    <t>建设管理费</t>
  </si>
  <si>
    <t>建设单位管理费</t>
  </si>
  <si>
    <t>财政部财建〔2016〕504号</t>
  </si>
  <si>
    <t>建设工程监理费</t>
  </si>
  <si>
    <t>发改价格〔2007〕670号</t>
  </si>
  <si>
    <t>（三）</t>
  </si>
  <si>
    <t>建设项目前期工作咨询费</t>
  </si>
  <si>
    <t>项目建议书</t>
  </si>
  <si>
    <t>计价格〔1999〕1283号</t>
  </si>
  <si>
    <t>编制可行性研究报告</t>
  </si>
  <si>
    <t>（四）</t>
  </si>
  <si>
    <t>勘察设计费</t>
  </si>
  <si>
    <t>工程勘察费</t>
  </si>
  <si>
    <t>计价格〔2002〕10号</t>
  </si>
  <si>
    <t>工程设计费</t>
  </si>
  <si>
    <t>设计文件审查费</t>
  </si>
  <si>
    <t>参照川发改价格〔2011〕323号</t>
  </si>
  <si>
    <t>竣工图编制费</t>
  </si>
  <si>
    <t>（五）</t>
  </si>
  <si>
    <t>环境影响咨询服务费</t>
  </si>
  <si>
    <t>编制环境影响报告书</t>
  </si>
  <si>
    <t>计价格〔2002〕125号</t>
  </si>
  <si>
    <t>评估环境影响报告书</t>
  </si>
  <si>
    <t>（六）</t>
  </si>
  <si>
    <t>招标代理服务费</t>
  </si>
  <si>
    <t>计价格〔2002〕1980号</t>
  </si>
  <si>
    <t>（七）</t>
  </si>
  <si>
    <t>造价咨询费</t>
  </si>
  <si>
    <t>招标清单及控制价编制费</t>
  </si>
  <si>
    <t xml:space="preserve">参照川价发〔2008〕141号 </t>
  </si>
  <si>
    <t>招标控制价评审费</t>
  </si>
  <si>
    <t>参照川价发〔2008〕141号</t>
  </si>
  <si>
    <t>全过程造价管理咨询费</t>
  </si>
  <si>
    <t>结算审核费</t>
  </si>
  <si>
    <t>（八）</t>
  </si>
  <si>
    <t>行政事业性收费</t>
  </si>
  <si>
    <t>参照成府发〔2014〕23号</t>
  </si>
  <si>
    <t>（九）</t>
  </si>
  <si>
    <t>场地准备及临时设施费</t>
  </si>
  <si>
    <t>按第一部分工程费用的0.5％计取</t>
  </si>
  <si>
    <t>（十）</t>
  </si>
  <si>
    <t>工程保险费</t>
  </si>
  <si>
    <t>按第一部分工程费用的0.3％计取</t>
  </si>
  <si>
    <t>（十一）</t>
  </si>
  <si>
    <t>工程检测费</t>
  </si>
  <si>
    <t>（十二）</t>
  </si>
  <si>
    <t>劳动安全卫生评审费</t>
  </si>
  <si>
    <t>按第一部分工程费用的0.1％计取</t>
  </si>
  <si>
    <t>（十三）</t>
  </si>
  <si>
    <t>正式用水、电、气、讯接入</t>
  </si>
  <si>
    <t>第三部分</t>
  </si>
  <si>
    <t>基本预备费</t>
  </si>
  <si>
    <t>第一部分和第二部分费用（不含土地费）之和的5%</t>
  </si>
  <si>
    <t>第四部分</t>
  </si>
  <si>
    <t>建设期贷款利息</t>
  </si>
  <si>
    <t>第五部分</t>
  </si>
  <si>
    <t>概算总投资金额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</si>
</sst>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0_);[Red]\(0.00\)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18"/>
      <name val="方正大标宋_GBK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indexed="9"/>
      <name val="宋体"/>
      <charset val="134"/>
    </font>
    <font>
      <sz val="18"/>
      <color indexed="9"/>
      <name val="方正大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49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8" fontId="5" fillId="0" borderId="6" xfId="49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8" fontId="6" fillId="0" borderId="6" xfId="49" applyNumberFormat="1" applyFont="1" applyFill="1" applyBorder="1" applyAlignment="1">
      <alignment horizontal="center" vertical="center" wrapText="1"/>
    </xf>
    <xf numFmtId="1" fontId="6" fillId="0" borderId="8" xfId="49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6" fillId="0" borderId="11" xfId="49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投资1 (4)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zoomScale="70" zoomScaleNormal="70" workbookViewId="0">
      <selection activeCell="A2" sqref="A2:I2"/>
    </sheetView>
  </sheetViews>
  <sheetFormatPr defaultColWidth="9" defaultRowHeight="13.5"/>
  <cols>
    <col min="2" max="2" width="27" customWidth="1"/>
    <col min="3" max="3" width="17" customWidth="1"/>
    <col min="5" max="5" width="11.125" customWidth="1"/>
    <col min="6" max="6" width="15" customWidth="1"/>
    <col min="7" max="7" width="17.5" customWidth="1"/>
    <col min="8" max="8" width="24.625" customWidth="1"/>
  </cols>
  <sheetData>
    <row r="1" ht="29.25" customHeight="1" spans="1:9">
      <c r="A1" s="1" t="s">
        <v>0</v>
      </c>
      <c r="B1" s="2"/>
      <c r="C1" s="2"/>
      <c r="D1" s="2"/>
      <c r="E1" s="2"/>
      <c r="F1" s="2"/>
      <c r="G1" s="2"/>
      <c r="H1" s="2"/>
      <c r="I1" s="37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8"/>
    </row>
    <row r="3" ht="14.25" spans="1:8">
      <c r="A3" s="4" t="s">
        <v>2</v>
      </c>
      <c r="B3" s="5" t="s">
        <v>3</v>
      </c>
      <c r="C3" s="6" t="s">
        <v>4</v>
      </c>
      <c r="D3" s="5" t="s">
        <v>5</v>
      </c>
      <c r="E3" s="5"/>
      <c r="F3" s="5"/>
      <c r="G3" s="5"/>
      <c r="H3" s="7" t="s">
        <v>6</v>
      </c>
    </row>
    <row r="4" ht="28.5" spans="1:8">
      <c r="A4" s="8"/>
      <c r="B4" s="9"/>
      <c r="C4" s="10"/>
      <c r="D4" s="9" t="s">
        <v>7</v>
      </c>
      <c r="E4" s="9" t="s">
        <v>8</v>
      </c>
      <c r="F4" s="9" t="s">
        <v>9</v>
      </c>
      <c r="G4" s="9" t="s">
        <v>10</v>
      </c>
      <c r="H4" s="11"/>
    </row>
    <row r="5" spans="1:8">
      <c r="A5" s="12" t="s">
        <v>11</v>
      </c>
      <c r="B5" s="13" t="s">
        <v>12</v>
      </c>
      <c r="C5" s="13">
        <f>C6+C16</f>
        <v>5552.902599</v>
      </c>
      <c r="D5" s="13" t="s">
        <v>13</v>
      </c>
      <c r="E5" s="13" t="s">
        <v>14</v>
      </c>
      <c r="F5" s="13">
        <v>17241.24</v>
      </c>
      <c r="G5" s="13">
        <f>(C5)*10000/F5</f>
        <v>3220.70953075301</v>
      </c>
      <c r="H5" s="14"/>
    </row>
    <row r="6" spans="1:8">
      <c r="A6" s="12" t="s">
        <v>15</v>
      </c>
      <c r="B6" s="13" t="s">
        <v>16</v>
      </c>
      <c r="C6" s="13">
        <f>SUM(C7:C15)</f>
        <v>5001.488326</v>
      </c>
      <c r="D6" s="13" t="s">
        <v>13</v>
      </c>
      <c r="E6" s="13" t="s">
        <v>14</v>
      </c>
      <c r="F6" s="13">
        <f>F5</f>
        <v>17241.24</v>
      </c>
      <c r="G6" s="13">
        <f>C6/F6*10000</f>
        <v>2900.88666824428</v>
      </c>
      <c r="H6" s="14"/>
    </row>
    <row r="7" ht="24.75" customHeight="1" spans="1:8">
      <c r="A7" s="15">
        <v>1</v>
      </c>
      <c r="B7" s="16" t="s">
        <v>17</v>
      </c>
      <c r="C7" s="16">
        <f>4529692.45/10000</f>
        <v>452.969245</v>
      </c>
      <c r="D7" s="16" t="s">
        <v>13</v>
      </c>
      <c r="E7" s="16" t="s">
        <v>14</v>
      </c>
      <c r="F7" s="16">
        <f>+F5</f>
        <v>17241.24</v>
      </c>
      <c r="G7" s="16">
        <f t="shared" ref="G7:G15" si="0">+C7*10000/F7</f>
        <v>262.724284912222</v>
      </c>
      <c r="H7" s="17" t="s">
        <v>18</v>
      </c>
    </row>
    <row r="8" ht="24.75" customHeight="1" spans="1:8">
      <c r="A8" s="15">
        <v>2</v>
      </c>
      <c r="B8" s="16" t="s">
        <v>19</v>
      </c>
      <c r="C8" s="16">
        <f>35293001.46/10000</f>
        <v>3529.300146</v>
      </c>
      <c r="D8" s="16" t="s">
        <v>13</v>
      </c>
      <c r="E8" s="16" t="s">
        <v>14</v>
      </c>
      <c r="F8" s="16">
        <f>+F6</f>
        <v>17241.24</v>
      </c>
      <c r="G8" s="16">
        <f t="shared" si="0"/>
        <v>2047.01062452585</v>
      </c>
      <c r="H8" s="17" t="s">
        <v>20</v>
      </c>
    </row>
    <row r="9" ht="24.75" customHeight="1" spans="1:8">
      <c r="A9" s="15">
        <v>3</v>
      </c>
      <c r="B9" s="16" t="s">
        <v>21</v>
      </c>
      <c r="C9" s="16">
        <f>4052107.01/10000</f>
        <v>405.210701</v>
      </c>
      <c r="D9" s="16" t="s">
        <v>13</v>
      </c>
      <c r="E9" s="16" t="s">
        <v>14</v>
      </c>
      <c r="F9" s="16">
        <f>+F5</f>
        <v>17241.24</v>
      </c>
      <c r="G9" s="16">
        <f t="shared" si="0"/>
        <v>235.024105574773</v>
      </c>
      <c r="H9" s="17"/>
    </row>
    <row r="10" ht="24.75" customHeight="1" spans="1:8">
      <c r="A10" s="15">
        <v>4</v>
      </c>
      <c r="B10" s="16" t="s">
        <v>22</v>
      </c>
      <c r="C10" s="16">
        <f>1714588.73/10000</f>
        <v>171.458873</v>
      </c>
      <c r="D10" s="16" t="s">
        <v>13</v>
      </c>
      <c r="E10" s="16" t="s">
        <v>14</v>
      </c>
      <c r="F10" s="16">
        <f>+F5</f>
        <v>17241.24</v>
      </c>
      <c r="G10" s="16">
        <f t="shared" si="0"/>
        <v>99.446949871355</v>
      </c>
      <c r="H10" s="17"/>
    </row>
    <row r="11" ht="24.75" customHeight="1" spans="1:8">
      <c r="A11" s="15">
        <v>5</v>
      </c>
      <c r="B11" s="16" t="s">
        <v>23</v>
      </c>
      <c r="C11" s="16">
        <f>213104.28/10000</f>
        <v>21.310428</v>
      </c>
      <c r="D11" s="16" t="s">
        <v>13</v>
      </c>
      <c r="E11" s="16" t="s">
        <v>14</v>
      </c>
      <c r="F11" s="16">
        <f>F10</f>
        <v>17241.24</v>
      </c>
      <c r="G11" s="16">
        <f t="shared" si="0"/>
        <v>12.3601481099967</v>
      </c>
      <c r="H11" s="17"/>
    </row>
    <row r="12" ht="24.75" customHeight="1" spans="1:8">
      <c r="A12" s="15">
        <v>6</v>
      </c>
      <c r="B12" s="16" t="s">
        <v>24</v>
      </c>
      <c r="C12" s="16">
        <v>137.93</v>
      </c>
      <c r="D12" s="16" t="s">
        <v>13</v>
      </c>
      <c r="E12" s="16" t="s">
        <v>14</v>
      </c>
      <c r="F12" s="16">
        <f>+F5</f>
        <v>17241.24</v>
      </c>
      <c r="G12" s="16">
        <f t="shared" si="0"/>
        <v>80.0000464003749</v>
      </c>
      <c r="H12" s="17"/>
    </row>
    <row r="13" ht="24.75" customHeight="1" spans="1:8">
      <c r="A13" s="15">
        <v>7</v>
      </c>
      <c r="B13" s="16" t="s">
        <v>25</v>
      </c>
      <c r="C13" s="16">
        <f>246889.33/10000</f>
        <v>24.688933</v>
      </c>
      <c r="D13" s="16" t="s">
        <v>13</v>
      </c>
      <c r="E13" s="16" t="s">
        <v>14</v>
      </c>
      <c r="F13" s="16">
        <f>+F5</f>
        <v>17241.24</v>
      </c>
      <c r="G13" s="16">
        <f t="shared" si="0"/>
        <v>14.3196968431505</v>
      </c>
      <c r="H13" s="17"/>
    </row>
    <row r="14" ht="24.75" customHeight="1" spans="1:8">
      <c r="A14" s="15">
        <v>8</v>
      </c>
      <c r="B14" s="16" t="s">
        <v>26</v>
      </c>
      <c r="C14" s="16">
        <v>86.21</v>
      </c>
      <c r="D14" s="16" t="s">
        <v>13</v>
      </c>
      <c r="E14" s="16" t="s">
        <v>14</v>
      </c>
      <c r="F14" s="16">
        <f>F5</f>
        <v>17241.24</v>
      </c>
      <c r="G14" s="16">
        <f t="shared" si="0"/>
        <v>50.0022040178085</v>
      </c>
      <c r="H14" s="17"/>
    </row>
    <row r="15" ht="24.75" customHeight="1" spans="1:8">
      <c r="A15" s="15">
        <v>9</v>
      </c>
      <c r="B15" s="16" t="s">
        <v>27</v>
      </c>
      <c r="C15" s="16">
        <v>172.41</v>
      </c>
      <c r="D15" s="16" t="s">
        <v>13</v>
      </c>
      <c r="E15" s="16" t="s">
        <v>14</v>
      </c>
      <c r="F15" s="16">
        <f>+F9</f>
        <v>17241.24</v>
      </c>
      <c r="G15" s="16">
        <f t="shared" si="0"/>
        <v>99.9986079887525</v>
      </c>
      <c r="H15" s="17"/>
    </row>
    <row r="16" ht="24.75" customHeight="1" spans="1:8">
      <c r="A16" s="18" t="s">
        <v>28</v>
      </c>
      <c r="B16" s="13" t="s">
        <v>29</v>
      </c>
      <c r="C16" s="13">
        <f>SUM(C17:C22)</f>
        <v>551.414273</v>
      </c>
      <c r="D16" s="13"/>
      <c r="E16" s="13"/>
      <c r="F16" s="13"/>
      <c r="G16" s="13"/>
      <c r="H16" s="14" t="s">
        <v>30</v>
      </c>
    </row>
    <row r="17" ht="24.75" customHeight="1" spans="1:8">
      <c r="A17" s="15">
        <v>1</v>
      </c>
      <c r="B17" s="16" t="s">
        <v>31</v>
      </c>
      <c r="C17" s="16">
        <f>613813.86/10000</f>
        <v>61.381386</v>
      </c>
      <c r="D17" s="16" t="s">
        <v>13</v>
      </c>
      <c r="E17" s="16" t="s">
        <v>14</v>
      </c>
      <c r="F17" s="16">
        <v>3035.89</v>
      </c>
      <c r="G17" s="16">
        <f t="shared" ref="G17:G22" si="1">+C17*10000/F17</f>
        <v>202.185803833472</v>
      </c>
      <c r="H17" s="17"/>
    </row>
    <row r="18" ht="24.75" customHeight="1" spans="1:8">
      <c r="A18" s="15">
        <v>2</v>
      </c>
      <c r="B18" s="16" t="s">
        <v>32</v>
      </c>
      <c r="C18" s="16">
        <f>474436.64/10000</f>
        <v>47.443664</v>
      </c>
      <c r="D18" s="16" t="s">
        <v>13</v>
      </c>
      <c r="E18" s="16" t="s">
        <v>14</v>
      </c>
      <c r="F18" s="16">
        <f>F17</f>
        <v>3035.89</v>
      </c>
      <c r="G18" s="16">
        <f t="shared" si="1"/>
        <v>156.275965202955</v>
      </c>
      <c r="H18" s="17"/>
    </row>
    <row r="19" ht="24.75" customHeight="1" spans="1:8">
      <c r="A19" s="15">
        <v>3</v>
      </c>
      <c r="B19" s="16" t="s">
        <v>33</v>
      </c>
      <c r="C19" s="16">
        <f>137892.23/10000</f>
        <v>13.789223</v>
      </c>
      <c r="D19" s="16" t="s">
        <v>13</v>
      </c>
      <c r="E19" s="16" t="s">
        <v>14</v>
      </c>
      <c r="F19" s="16">
        <f>F17</f>
        <v>3035.89</v>
      </c>
      <c r="G19" s="16">
        <f t="shared" si="1"/>
        <v>45.420693766902</v>
      </c>
      <c r="H19" s="17"/>
    </row>
    <row r="20" ht="24.75" customHeight="1" spans="1:8">
      <c r="A20" s="15">
        <v>4</v>
      </c>
      <c r="B20" s="16" t="s">
        <v>34</v>
      </c>
      <c r="C20" s="16">
        <v>80</v>
      </c>
      <c r="D20" s="16" t="s">
        <v>35</v>
      </c>
      <c r="E20" s="16" t="s">
        <v>35</v>
      </c>
      <c r="F20" s="16">
        <v>3</v>
      </c>
      <c r="G20" s="16">
        <f t="shared" si="1"/>
        <v>266666.666666667</v>
      </c>
      <c r="H20" s="17"/>
    </row>
    <row r="21" ht="24.75" customHeight="1" spans="1:8">
      <c r="A21" s="15">
        <v>5</v>
      </c>
      <c r="B21" s="16" t="s">
        <v>36</v>
      </c>
      <c r="C21" s="16">
        <v>200</v>
      </c>
      <c r="D21" s="16" t="s">
        <v>37</v>
      </c>
      <c r="E21" s="16" t="s">
        <v>37</v>
      </c>
      <c r="F21" s="16">
        <v>1</v>
      </c>
      <c r="G21" s="16">
        <f t="shared" si="1"/>
        <v>2000000</v>
      </c>
      <c r="H21" s="17"/>
    </row>
    <row r="22" ht="24.75" customHeight="1" spans="1:8">
      <c r="A22" s="15">
        <v>6</v>
      </c>
      <c r="B22" s="16" t="s">
        <v>38</v>
      </c>
      <c r="C22" s="16">
        <v>148.8</v>
      </c>
      <c r="D22" s="16" t="s">
        <v>39</v>
      </c>
      <c r="E22" s="16" t="s">
        <v>39</v>
      </c>
      <c r="F22" s="16">
        <v>2000</v>
      </c>
      <c r="G22" s="16">
        <f t="shared" si="1"/>
        <v>744</v>
      </c>
      <c r="H22" s="17"/>
    </row>
    <row r="23" ht="24.75" customHeight="1" spans="1:8">
      <c r="A23" s="19" t="s">
        <v>40</v>
      </c>
      <c r="B23" s="20" t="s">
        <v>41</v>
      </c>
      <c r="C23" s="13">
        <f>C24+C25+C28+C31+C36+C39+C40+C45++C46+C47+C48+C49+C50</f>
        <v>715.415636386</v>
      </c>
      <c r="D23" s="20" t="s">
        <v>37</v>
      </c>
      <c r="E23" s="20"/>
      <c r="F23" s="21">
        <v>1</v>
      </c>
      <c r="G23" s="22"/>
      <c r="H23" s="23"/>
    </row>
    <row r="24" ht="24.75" customHeight="1" spans="1:8">
      <c r="A24" s="19" t="s">
        <v>15</v>
      </c>
      <c r="B24" s="20" t="s">
        <v>42</v>
      </c>
      <c r="C24" s="13">
        <v>0</v>
      </c>
      <c r="D24" s="20" t="s">
        <v>37</v>
      </c>
      <c r="E24" s="20"/>
      <c r="F24" s="21">
        <v>1</v>
      </c>
      <c r="G24" s="22"/>
      <c r="H24" s="23" t="s">
        <v>43</v>
      </c>
    </row>
    <row r="25" ht="24.75" customHeight="1" spans="1:8">
      <c r="A25" s="19" t="s">
        <v>28</v>
      </c>
      <c r="B25" s="20" t="s">
        <v>44</v>
      </c>
      <c r="C25" s="13">
        <f>C26+C27</f>
        <v>207.43</v>
      </c>
      <c r="D25" s="20" t="s">
        <v>37</v>
      </c>
      <c r="E25" s="20"/>
      <c r="F25" s="21">
        <v>1</v>
      </c>
      <c r="G25" s="24"/>
      <c r="H25" s="25"/>
    </row>
    <row r="26" ht="24.75" customHeight="1" spans="1:8">
      <c r="A26" s="26">
        <v>1</v>
      </c>
      <c r="B26" s="27" t="s">
        <v>45</v>
      </c>
      <c r="C26" s="16">
        <v>86.63</v>
      </c>
      <c r="D26" s="27" t="s">
        <v>37</v>
      </c>
      <c r="E26" s="27"/>
      <c r="F26" s="28">
        <v>1</v>
      </c>
      <c r="G26" s="29"/>
      <c r="H26" s="30" t="s">
        <v>46</v>
      </c>
    </row>
    <row r="27" ht="24.75" customHeight="1" spans="1:8">
      <c r="A27" s="26">
        <v>2</v>
      </c>
      <c r="B27" s="27" t="s">
        <v>47</v>
      </c>
      <c r="C27" s="29">
        <v>120.8</v>
      </c>
      <c r="D27" s="27" t="s">
        <v>37</v>
      </c>
      <c r="E27" s="27"/>
      <c r="F27" s="28">
        <v>1</v>
      </c>
      <c r="G27" s="29"/>
      <c r="H27" s="30" t="s">
        <v>48</v>
      </c>
    </row>
    <row r="28" ht="24.75" customHeight="1" spans="1:8">
      <c r="A28" s="19" t="s">
        <v>49</v>
      </c>
      <c r="B28" s="20" t="s">
        <v>50</v>
      </c>
      <c r="C28" s="13">
        <f>C29+C30</f>
        <v>30</v>
      </c>
      <c r="D28" s="20" t="s">
        <v>37</v>
      </c>
      <c r="E28" s="20"/>
      <c r="F28" s="21">
        <v>1</v>
      </c>
      <c r="G28" s="24"/>
      <c r="H28" s="30"/>
    </row>
    <row r="29" ht="24.75" customHeight="1" spans="1:8">
      <c r="A29" s="26">
        <v>1</v>
      </c>
      <c r="B29" s="27" t="s">
        <v>51</v>
      </c>
      <c r="C29" s="16">
        <v>10</v>
      </c>
      <c r="D29" s="27" t="s">
        <v>37</v>
      </c>
      <c r="E29" s="27"/>
      <c r="F29" s="28">
        <v>1</v>
      </c>
      <c r="G29" s="29"/>
      <c r="H29" s="30" t="s">
        <v>52</v>
      </c>
    </row>
    <row r="30" ht="24.75" customHeight="1" spans="1:8">
      <c r="A30" s="26">
        <v>2</v>
      </c>
      <c r="B30" s="27" t="s">
        <v>53</v>
      </c>
      <c r="C30" s="16">
        <v>20</v>
      </c>
      <c r="D30" s="27" t="s">
        <v>37</v>
      </c>
      <c r="E30" s="27"/>
      <c r="F30" s="28">
        <v>1</v>
      </c>
      <c r="G30" s="29"/>
      <c r="H30" s="30" t="s">
        <v>52</v>
      </c>
    </row>
    <row r="31" ht="24.75" customHeight="1" spans="1:8">
      <c r="A31" s="19" t="s">
        <v>54</v>
      </c>
      <c r="B31" s="20" t="s">
        <v>55</v>
      </c>
      <c r="C31" s="13">
        <f>C32+C33+C34+C35</f>
        <v>224.18</v>
      </c>
      <c r="D31" s="20" t="s">
        <v>37</v>
      </c>
      <c r="E31" s="20"/>
      <c r="F31" s="21">
        <v>1</v>
      </c>
      <c r="G31" s="24"/>
      <c r="H31" s="30"/>
    </row>
    <row r="32" ht="24.75" customHeight="1" spans="1:8">
      <c r="A32" s="26">
        <v>1</v>
      </c>
      <c r="B32" s="27" t="s">
        <v>56</v>
      </c>
      <c r="C32" s="16">
        <v>49.17</v>
      </c>
      <c r="D32" s="27" t="s">
        <v>37</v>
      </c>
      <c r="E32" s="27"/>
      <c r="F32" s="28">
        <v>1</v>
      </c>
      <c r="G32" s="29"/>
      <c r="H32" s="30" t="s">
        <v>57</v>
      </c>
    </row>
    <row r="33" ht="24.75" customHeight="1" spans="1:8">
      <c r="A33" s="26">
        <v>2</v>
      </c>
      <c r="B33" s="27" t="s">
        <v>58</v>
      </c>
      <c r="C33" s="27">
        <v>163.9</v>
      </c>
      <c r="D33" s="27" t="s">
        <v>37</v>
      </c>
      <c r="E33" s="27"/>
      <c r="F33" s="28">
        <v>1</v>
      </c>
      <c r="G33" s="29"/>
      <c r="H33" s="30" t="s">
        <v>57</v>
      </c>
    </row>
    <row r="34" ht="24.75" customHeight="1" spans="1:8">
      <c r="A34" s="26">
        <v>3</v>
      </c>
      <c r="B34" s="27" t="s">
        <v>59</v>
      </c>
      <c r="C34" s="16">
        <v>11.11</v>
      </c>
      <c r="D34" s="27" t="s">
        <v>37</v>
      </c>
      <c r="E34" s="27"/>
      <c r="F34" s="28">
        <v>1</v>
      </c>
      <c r="G34" s="29"/>
      <c r="H34" s="30" t="s">
        <v>60</v>
      </c>
    </row>
    <row r="35" ht="24.75" customHeight="1" spans="1:8">
      <c r="A35" s="26">
        <v>4</v>
      </c>
      <c r="B35" s="27" t="s">
        <v>61</v>
      </c>
      <c r="C35" s="16">
        <v>0</v>
      </c>
      <c r="D35" s="27" t="s">
        <v>37</v>
      </c>
      <c r="E35" s="27"/>
      <c r="F35" s="28">
        <v>1</v>
      </c>
      <c r="G35" s="29"/>
      <c r="H35" s="30" t="s">
        <v>43</v>
      </c>
    </row>
    <row r="36" ht="24.75" customHeight="1" spans="1:8">
      <c r="A36" s="19" t="s">
        <v>62</v>
      </c>
      <c r="B36" s="20" t="s">
        <v>63</v>
      </c>
      <c r="C36" s="13">
        <f>C37+C38</f>
        <v>13</v>
      </c>
      <c r="D36" s="20" t="s">
        <v>37</v>
      </c>
      <c r="E36" s="20"/>
      <c r="F36" s="21">
        <v>1</v>
      </c>
      <c r="G36" s="24"/>
      <c r="H36" s="30"/>
    </row>
    <row r="37" ht="24.75" customHeight="1" spans="1:8">
      <c r="A37" s="26">
        <v>1</v>
      </c>
      <c r="B37" s="27" t="s">
        <v>64</v>
      </c>
      <c r="C37" s="16">
        <v>10.75</v>
      </c>
      <c r="D37" s="27" t="s">
        <v>37</v>
      </c>
      <c r="E37" s="27"/>
      <c r="F37" s="28">
        <v>1</v>
      </c>
      <c r="G37" s="29"/>
      <c r="H37" s="30" t="s">
        <v>65</v>
      </c>
    </row>
    <row r="38" ht="24.75" customHeight="1" spans="1:8">
      <c r="A38" s="26">
        <v>2</v>
      </c>
      <c r="B38" s="27" t="s">
        <v>66</v>
      </c>
      <c r="C38" s="16">
        <v>2.25</v>
      </c>
      <c r="D38" s="27" t="s">
        <v>37</v>
      </c>
      <c r="E38" s="27"/>
      <c r="F38" s="28">
        <v>1</v>
      </c>
      <c r="G38" s="29"/>
      <c r="H38" s="30" t="s">
        <v>65</v>
      </c>
    </row>
    <row r="39" ht="24.75" customHeight="1" spans="1:8">
      <c r="A39" s="19" t="s">
        <v>67</v>
      </c>
      <c r="B39" s="20" t="s">
        <v>68</v>
      </c>
      <c r="C39" s="13">
        <v>21.55</v>
      </c>
      <c r="D39" s="20" t="s">
        <v>37</v>
      </c>
      <c r="E39" s="20"/>
      <c r="F39" s="21">
        <v>1</v>
      </c>
      <c r="G39" s="24"/>
      <c r="H39" s="30" t="s">
        <v>69</v>
      </c>
    </row>
    <row r="40" ht="24.75" customHeight="1" spans="1:8">
      <c r="A40" s="19" t="s">
        <v>70</v>
      </c>
      <c r="B40" s="20" t="s">
        <v>71</v>
      </c>
      <c r="C40" s="13">
        <f>SUM(C41:C44)</f>
        <v>81.515</v>
      </c>
      <c r="D40" s="20" t="s">
        <v>37</v>
      </c>
      <c r="E40" s="20"/>
      <c r="F40" s="21">
        <v>1</v>
      </c>
      <c r="G40" s="24"/>
      <c r="H40" s="30"/>
    </row>
    <row r="41" ht="24.75" customHeight="1" spans="1:8">
      <c r="A41" s="26">
        <v>1</v>
      </c>
      <c r="B41" s="27" t="s">
        <v>72</v>
      </c>
      <c r="C41" s="16">
        <v>15.585</v>
      </c>
      <c r="D41" s="27" t="s">
        <v>37</v>
      </c>
      <c r="E41" s="27"/>
      <c r="F41" s="28">
        <v>1</v>
      </c>
      <c r="G41" s="29"/>
      <c r="H41" s="30" t="s">
        <v>73</v>
      </c>
    </row>
    <row r="42" ht="24.75" customHeight="1" spans="1:8">
      <c r="A42" s="26">
        <v>2</v>
      </c>
      <c r="B42" s="27" t="s">
        <v>74</v>
      </c>
      <c r="C42" s="16">
        <v>0</v>
      </c>
      <c r="D42" s="27" t="s">
        <v>37</v>
      </c>
      <c r="E42" s="27"/>
      <c r="F42" s="28">
        <v>1</v>
      </c>
      <c r="G42" s="29"/>
      <c r="H42" s="30" t="s">
        <v>75</v>
      </c>
    </row>
    <row r="43" ht="24.75" customHeight="1" spans="1:8">
      <c r="A43" s="26">
        <v>3</v>
      </c>
      <c r="B43" s="27" t="s">
        <v>76</v>
      </c>
      <c r="C43" s="16">
        <v>41.61</v>
      </c>
      <c r="D43" s="27" t="s">
        <v>37</v>
      </c>
      <c r="E43" s="27"/>
      <c r="F43" s="28">
        <v>1</v>
      </c>
      <c r="G43" s="29"/>
      <c r="H43" s="30" t="s">
        <v>75</v>
      </c>
    </row>
    <row r="44" ht="24.75" customHeight="1" spans="1:8">
      <c r="A44" s="26">
        <v>4</v>
      </c>
      <c r="B44" s="27" t="s">
        <v>77</v>
      </c>
      <c r="C44" s="16">
        <v>24.32</v>
      </c>
      <c r="D44" s="27" t="s">
        <v>37</v>
      </c>
      <c r="E44" s="27"/>
      <c r="F44" s="28">
        <v>1</v>
      </c>
      <c r="G44" s="29"/>
      <c r="H44" s="30" t="s">
        <v>75</v>
      </c>
    </row>
    <row r="45" ht="24.75" customHeight="1" spans="1:8">
      <c r="A45" s="19" t="s">
        <v>78</v>
      </c>
      <c r="B45" s="20" t="s">
        <v>79</v>
      </c>
      <c r="C45" s="13">
        <v>0</v>
      </c>
      <c r="D45" s="20" t="s">
        <v>37</v>
      </c>
      <c r="E45" s="20"/>
      <c r="F45" s="21">
        <v>1</v>
      </c>
      <c r="G45" s="24"/>
      <c r="H45" s="30" t="s">
        <v>80</v>
      </c>
    </row>
    <row r="46" ht="24.75" customHeight="1" spans="1:8">
      <c r="A46" s="19" t="s">
        <v>81</v>
      </c>
      <c r="B46" s="20" t="s">
        <v>82</v>
      </c>
      <c r="C46" s="13">
        <f>C5*0.5%</f>
        <v>27.764512995</v>
      </c>
      <c r="D46" s="20" t="s">
        <v>37</v>
      </c>
      <c r="E46" s="20"/>
      <c r="F46" s="21">
        <v>1</v>
      </c>
      <c r="G46" s="24"/>
      <c r="H46" s="30" t="s">
        <v>83</v>
      </c>
    </row>
    <row r="47" ht="24.75" customHeight="1" spans="1:8">
      <c r="A47" s="19" t="s">
        <v>84</v>
      </c>
      <c r="B47" s="20" t="s">
        <v>85</v>
      </c>
      <c r="C47" s="13">
        <f>C5*0.3%</f>
        <v>16.658707797</v>
      </c>
      <c r="D47" s="20" t="s">
        <v>37</v>
      </c>
      <c r="E47" s="20"/>
      <c r="F47" s="21">
        <v>1</v>
      </c>
      <c r="G47" s="24"/>
      <c r="H47" s="30" t="s">
        <v>86</v>
      </c>
    </row>
    <row r="48" ht="24.75" customHeight="1" spans="1:8">
      <c r="A48" s="19" t="s">
        <v>87</v>
      </c>
      <c r="B48" s="20" t="s">
        <v>88</v>
      </c>
      <c r="C48" s="13">
        <f>C5*0.5%</f>
        <v>27.764512995</v>
      </c>
      <c r="D48" s="20" t="s">
        <v>37</v>
      </c>
      <c r="E48" s="20"/>
      <c r="F48" s="21">
        <v>1</v>
      </c>
      <c r="G48" s="24"/>
      <c r="H48" s="30" t="s">
        <v>83</v>
      </c>
    </row>
    <row r="49" ht="24.75" customHeight="1" spans="1:8">
      <c r="A49" s="19" t="s">
        <v>89</v>
      </c>
      <c r="B49" s="20" t="s">
        <v>90</v>
      </c>
      <c r="C49" s="13">
        <f>C5*0.1%</f>
        <v>5.552902599</v>
      </c>
      <c r="D49" s="20" t="s">
        <v>37</v>
      </c>
      <c r="E49" s="20"/>
      <c r="F49" s="21">
        <v>1</v>
      </c>
      <c r="G49" s="24"/>
      <c r="H49" s="30" t="s">
        <v>91</v>
      </c>
    </row>
    <row r="50" ht="24.75" customHeight="1" spans="1:8">
      <c r="A50" s="19" t="s">
        <v>92</v>
      </c>
      <c r="B50" s="20" t="s">
        <v>93</v>
      </c>
      <c r="C50" s="13">
        <v>60</v>
      </c>
      <c r="D50" s="20" t="s">
        <v>37</v>
      </c>
      <c r="E50" s="20"/>
      <c r="F50" s="21">
        <v>1</v>
      </c>
      <c r="G50" s="24"/>
      <c r="H50" s="30"/>
    </row>
    <row r="51" ht="24.75" customHeight="1" spans="1:8">
      <c r="A51" s="19" t="s">
        <v>94</v>
      </c>
      <c r="B51" s="20" t="s">
        <v>95</v>
      </c>
      <c r="C51" s="13">
        <f>(C5+C23-C24)*5%</f>
        <v>313.4159117693</v>
      </c>
      <c r="D51" s="20" t="s">
        <v>37</v>
      </c>
      <c r="E51" s="20"/>
      <c r="F51" s="21">
        <v>1</v>
      </c>
      <c r="G51" s="24"/>
      <c r="H51" s="30" t="s">
        <v>96</v>
      </c>
    </row>
    <row r="52" ht="24.75" customHeight="1" spans="1:8">
      <c r="A52" s="19" t="s">
        <v>97</v>
      </c>
      <c r="B52" s="20" t="s">
        <v>98</v>
      </c>
      <c r="C52" s="13">
        <v>308.83</v>
      </c>
      <c r="D52" s="20" t="s">
        <v>37</v>
      </c>
      <c r="E52" s="20"/>
      <c r="F52" s="21">
        <v>1</v>
      </c>
      <c r="G52" s="24"/>
      <c r="H52" s="30"/>
    </row>
    <row r="53" ht="24.75" customHeight="1" spans="1:8">
      <c r="A53" s="31" t="s">
        <v>99</v>
      </c>
      <c r="B53" s="32" t="s">
        <v>100</v>
      </c>
      <c r="C53" s="33">
        <f>C5+C23+C51+C52</f>
        <v>6890.5641471553</v>
      </c>
      <c r="D53" s="32" t="s">
        <v>37</v>
      </c>
      <c r="E53" s="34"/>
      <c r="F53" s="35">
        <v>1</v>
      </c>
      <c r="G53" s="34"/>
      <c r="H53" s="36"/>
    </row>
  </sheetData>
  <mergeCells count="7">
    <mergeCell ref="A1:H1"/>
    <mergeCell ref="A2:I2"/>
    <mergeCell ref="D3:G3"/>
    <mergeCell ref="A3:A4"/>
    <mergeCell ref="B3:B4"/>
    <mergeCell ref="C3:C4"/>
    <mergeCell ref="H3:H4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项目总概算表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何毅</cp:lastModifiedBy>
  <dcterms:created xsi:type="dcterms:W3CDTF">2006-09-13T11:21:00Z</dcterms:created>
  <dcterms:modified xsi:type="dcterms:W3CDTF">2023-07-28T03:24:41Z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679A897D58404B6E80551F7B8095D5FC_13</vt:lpwstr>
  </property>
  <property fmtid="{D5CDD505-2E9C-101B-9397-08002B2CF9AE}" pid="3" name="KSOProductBuildVer">
    <vt:lpwstr>2052-11.1.0.14309</vt:lpwstr>
  </property>
</Properties>
</file>